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2.21" sheetId="6" r:id="rId1"/>
  </sheets>
  <calcPr calcId="152511"/>
</workbook>
</file>

<file path=xl/calcChain.xml><?xml version="1.0" encoding="utf-8"?>
<calcChain xmlns="http://schemas.openxmlformats.org/spreadsheetml/2006/main">
  <c r="C54" i="6" l="1"/>
  <c r="D36" i="6"/>
  <c r="D39" i="6"/>
  <c r="C36" i="6"/>
  <c r="C39" i="6"/>
  <c r="D59" i="6"/>
  <c r="C59" i="6"/>
  <c r="D58" i="6"/>
  <c r="C58" i="6"/>
  <c r="D54" i="6"/>
  <c r="C53" i="6" l="1"/>
  <c r="D52" i="6"/>
  <c r="C52" i="6"/>
  <c r="D48" i="6"/>
  <c r="C49" i="6"/>
  <c r="C48" i="6"/>
  <c r="D42" i="6"/>
  <c r="C43" i="6"/>
  <c r="C42" i="6"/>
  <c r="E17" i="6"/>
  <c r="E38" i="6" l="1"/>
  <c r="D25" i="6"/>
  <c r="E15" i="6"/>
  <c r="D56" i="6" l="1"/>
  <c r="E19" i="6" l="1"/>
  <c r="E23" i="6" l="1"/>
  <c r="E22" i="6"/>
  <c r="E21" i="6"/>
  <c r="E20" i="6"/>
  <c r="C77" i="6"/>
  <c r="D74" i="6"/>
  <c r="D73" i="6" s="1"/>
  <c r="C74" i="6"/>
  <c r="C73" i="6" s="1"/>
  <c r="E69" i="6"/>
  <c r="D67" i="6"/>
  <c r="C67" i="6"/>
  <c r="E66" i="6"/>
  <c r="D64" i="6"/>
  <c r="C64" i="6"/>
  <c r="E63" i="6"/>
  <c r="E62" i="6"/>
  <c r="D60" i="6"/>
  <c r="C60" i="6"/>
  <c r="E59" i="6"/>
  <c r="E58" i="6"/>
  <c r="C56" i="6"/>
  <c r="E56" i="6" s="1"/>
  <c r="E55" i="6"/>
  <c r="E54" i="6"/>
  <c r="E53" i="6"/>
  <c r="E52" i="6"/>
  <c r="D50" i="6"/>
  <c r="C50" i="6"/>
  <c r="E49" i="6"/>
  <c r="E48" i="6"/>
  <c r="E47" i="6"/>
  <c r="E46" i="6"/>
  <c r="D44" i="6"/>
  <c r="C44" i="6"/>
  <c r="E43" i="6"/>
  <c r="E42" i="6"/>
  <c r="D40" i="6"/>
  <c r="C40" i="6"/>
  <c r="E39" i="6"/>
  <c r="E37" i="6"/>
  <c r="E36" i="6"/>
  <c r="E35" i="6"/>
  <c r="D33" i="6"/>
  <c r="C33" i="6"/>
  <c r="E29" i="6"/>
  <c r="E28" i="6"/>
  <c r="E27" i="6"/>
  <c r="E26" i="6"/>
  <c r="C25" i="6"/>
  <c r="E24" i="6"/>
  <c r="E18" i="6"/>
  <c r="E16" i="6"/>
  <c r="E14" i="6"/>
  <c r="E13" i="6"/>
  <c r="E12" i="6"/>
  <c r="E11" i="6"/>
  <c r="E10" i="6"/>
  <c r="E9" i="6"/>
  <c r="E8" i="6"/>
  <c r="D7" i="6"/>
  <c r="C7" i="6"/>
  <c r="E50" i="6" l="1"/>
  <c r="E67" i="6"/>
  <c r="C31" i="6"/>
  <c r="C80" i="6" s="1"/>
  <c r="E64" i="6"/>
  <c r="E60" i="6"/>
  <c r="D70" i="6"/>
  <c r="D81" i="6" s="1"/>
  <c r="E40" i="6"/>
  <c r="D31" i="6"/>
  <c r="E33" i="6"/>
  <c r="C70" i="6"/>
  <c r="C81" i="6" s="1"/>
  <c r="E25" i="6"/>
  <c r="E7" i="6"/>
  <c r="E44" i="6"/>
  <c r="C79" i="6" l="1"/>
  <c r="C72" i="6" s="1"/>
  <c r="C82" i="6" s="1"/>
  <c r="E31" i="6"/>
  <c r="D80" i="6"/>
  <c r="D79" i="6" s="1"/>
  <c r="D72" i="6" s="1"/>
  <c r="D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<sst xmlns="http://schemas.openxmlformats.org/spreadsheetml/2006/main" count="152" uniqueCount="145">
  <si>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</si>
  <si>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</si>
  <si>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</si>
  <si>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</si>
  <si>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</si>
  <si>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</si>
  <si>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</si>
  <si>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</si>
  <si>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</si>
  <si>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</si>
  <si>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</si>
  <si>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</si>
  <si>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</si>
  <si>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</si>
  <si>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</si>
  <si>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</si>
  <si>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</si>
  <si>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</si>
  <si>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</si>
  <si>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</si>
  <si>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</si>
  <si>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</si>
  <si>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</si>
  <si>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</si>
  <si>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</si>
  <si>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</si>
  <si>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</si>
  <si>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</si>
  <si>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</si>
  <si>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</si>
  <si>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</si>
  <si>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</si>
  <si>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</si>
  <si>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</si>
  <si>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</si>
  <si>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</si>
  <si>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</si>
  <si>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</si>
  <si>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</si>
  <si>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</si>
  <si>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</si>
  <si>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</si>
  <si>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</si>
  <si>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</si>
  <si>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</si>
  <si>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</si>
  <si>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</si>
  <si>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</si>
  <si>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</si>
  <si>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</si>
  <si>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</si>
  <si>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</si>
  <si>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</si>
  <si>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</si>
  <si>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</si>
  <si>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</si>
  <si>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</si>
  <si>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</si>
  <si>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</si>
  <si>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</si>
  <si>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</si>
  <si>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</si>
  <si>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</si>
  <si>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</si>
  <si>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</si>
  <si>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</si>
  <si>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</si>
  <si>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</si>
  <si>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</si>
  <si>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</si>
  <si>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</si>
  <si>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</si>
  <si>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</si>
  <si>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</si>
  <si>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</si>
  <si>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</si>
  <si>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</si>
  <si>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</si>
  <si>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</si>
  <si>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</si>
  <si>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</si>
  <si>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</si>
  <si>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</si>
  <si>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</si>
  <si>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</si>
  <si>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</si>
  <si>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</si>
  <si>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</si>
  <si>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</si>
  <si>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</si>
  <si>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</si>
  <si>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</si>
  <si>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</si>
  <si>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</si>
  <si>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</si>
  <si>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</si>
  <si>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</si>
  <si>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</si>
  <si>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</si>
  <si>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</si>
  <si>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</si>
  <si>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</si>
  <si>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</si>
  <si>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</si>
  <si>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</si>
  <si>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</si>
  <si>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</si>
  <si>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</si>
  <si>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</si>
  <si>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</si>
  <si>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</si>
  <si>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</si>
  <si>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</si>
  <si>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</si>
  <si>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</si>
  <si>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</si>
  <si>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</si>
  <si>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</si>
  <si>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</si>
  <si>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</si>
  <si>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</si>
  <si>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</si>
  <si>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</si>
  <si>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</si>
  <si>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</si>
  <si>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</si>
  <si>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</si>
  <si>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</si>
  <si>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</si>
  <si>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</si>
  <si>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</si>
  <si>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</si>
  <si>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</si>
  <si>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</si>
  <si>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</si>
  <si>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</si>
  <si>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</si>
  <si>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</si>
  <si>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</si>
  <si>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</si>
  <si>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 xml:space="preserve">городского поселения город Россошь по состоянию на 01.02.2022 года      </t>
  </si>
  <si>
    <t>Уточненный план на 2022 год</t>
  </si>
  <si>
    <t>Исполнено по состоянию на 01.02.2022 года</t>
  </si>
  <si>
    <t>Массовый спорт</t>
  </si>
  <si>
    <t>000 11 02 000 00 00 000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</si>
</sst>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7" workbookViewId="0">
      <selection activeCell="C55" sqref="C55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140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141</v>
      </c>
      <c r="D5" s="3" t="s">
        <v>142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321057.7</v>
      </c>
      <c r="D7" s="18">
        <f>SUM(D8:D24)</f>
        <v>19794.2</v>
      </c>
      <c r="E7" s="18">
        <f>D7/C7%</f>
        <v>6.1653092263477873</v>
      </c>
    </row>
    <row r="8" spans="1:5" ht="33.6" customHeight="1" thickBot="1" x14ac:dyDescent="0.35">
      <c r="A8" s="5" t="s">
        <v>9</v>
      </c>
      <c r="B8" s="6" t="s">
        <v>10</v>
      </c>
      <c r="C8" s="19">
        <v>109517</v>
      </c>
      <c r="D8" s="19">
        <v>6653.3</v>
      </c>
      <c r="E8" s="18">
        <f t="shared" ref="E8:E31" si="0">D8/C8%</f>
        <v>6.0751298885104594</v>
      </c>
    </row>
    <row r="9" spans="1:5" ht="49.2" customHeight="1" thickBot="1" x14ac:dyDescent="0.35">
      <c r="A9" s="5" t="s">
        <v>11</v>
      </c>
      <c r="B9" s="6" t="s">
        <v>12</v>
      </c>
      <c r="C9" s="19">
        <v>10153.700000000001</v>
      </c>
      <c r="D9" s="19">
        <v>951</v>
      </c>
      <c r="E9" s="18">
        <f t="shared" si="0"/>
        <v>9.3660439051774222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1520</v>
      </c>
      <c r="D10" s="19">
        <v>0.1</v>
      </c>
      <c r="E10" s="18">
        <f t="shared" si="0"/>
        <v>6.5789473684210531E-3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412.2</v>
      </c>
      <c r="E11" s="18">
        <f t="shared" si="0"/>
        <v>2.7479999999999998</v>
      </c>
    </row>
    <row r="12" spans="1:5" ht="24.6" customHeight="1" thickBot="1" x14ac:dyDescent="0.35">
      <c r="A12" s="5" t="s">
        <v>17</v>
      </c>
      <c r="B12" s="6" t="s">
        <v>18</v>
      </c>
      <c r="C12" s="19">
        <v>159625</v>
      </c>
      <c r="D12" s="19">
        <v>7440.4</v>
      </c>
      <c r="E12" s="18">
        <f t="shared" si="0"/>
        <v>4.6611746280344555</v>
      </c>
    </row>
    <row r="13" spans="1:5" ht="118.8" customHeight="1" thickBot="1" x14ac:dyDescent="0.35">
      <c r="A13" s="5" t="s">
        <v>19</v>
      </c>
      <c r="B13" s="6" t="s">
        <v>20</v>
      </c>
      <c r="C13" s="19">
        <v>14200</v>
      </c>
      <c r="D13" s="19">
        <v>2983.5</v>
      </c>
      <c r="E13" s="18">
        <f t="shared" si="0"/>
        <v>21.010563380281692</v>
      </c>
    </row>
    <row r="14" spans="1:5" ht="145.80000000000001" thickBot="1" x14ac:dyDescent="0.35">
      <c r="A14" s="5" t="s">
        <v>21</v>
      </c>
      <c r="B14" s="6" t="s">
        <v>22</v>
      </c>
      <c r="C14" s="19">
        <v>1455</v>
      </c>
      <c r="D14" s="19">
        <v>132.30000000000001</v>
      </c>
      <c r="E14" s="18">
        <f t="shared" si="0"/>
        <v>9.0927835051546388</v>
      </c>
    </row>
    <row r="15" spans="1:5" ht="104.4" customHeight="1" thickBot="1" x14ac:dyDescent="0.35">
      <c r="A15" s="5" t="s">
        <v>23</v>
      </c>
      <c r="B15" s="6" t="s">
        <v>24</v>
      </c>
      <c r="C15" s="19">
        <v>1091</v>
      </c>
      <c r="D15" s="19">
        <v>50.3</v>
      </c>
      <c r="E15" s="18">
        <f t="shared" si="0"/>
        <v>4.61044912923923</v>
      </c>
    </row>
    <row r="16" spans="1:5" ht="56.4" customHeight="1" thickBot="1" x14ac:dyDescent="0.35">
      <c r="A16" s="5" t="s">
        <v>25</v>
      </c>
      <c r="B16" s="6" t="s">
        <v>26</v>
      </c>
      <c r="C16" s="19">
        <v>3</v>
      </c>
      <c r="D16" s="19"/>
      <c r="E16" s="18">
        <f t="shared" si="0"/>
        <v>0</v>
      </c>
    </row>
    <row r="17" spans="1:5" ht="137.4" customHeight="1" thickBot="1" x14ac:dyDescent="0.35">
      <c r="A17" s="22" t="s">
        <v>131</v>
      </c>
      <c r="B17" s="23" t="s">
        <v>132</v>
      </c>
      <c r="C17" s="19">
        <v>1169</v>
      </c>
      <c r="D17" s="19">
        <v>100.7</v>
      </c>
      <c r="E17" s="18">
        <f t="shared" si="0"/>
        <v>8.6142001710863987</v>
      </c>
    </row>
    <row r="18" spans="1:5" ht="47.4" customHeight="1" thickBot="1" x14ac:dyDescent="0.35">
      <c r="A18" s="5" t="s">
        <v>27</v>
      </c>
      <c r="B18" s="6" t="s">
        <v>28</v>
      </c>
      <c r="C18" s="19">
        <v>7324</v>
      </c>
      <c r="D18" s="19">
        <v>966.8</v>
      </c>
      <c r="E18" s="18">
        <f t="shared" si="0"/>
        <v>13.200436919716003</v>
      </c>
    </row>
    <row r="19" spans="1:5" ht="78" customHeight="1" thickBot="1" x14ac:dyDescent="0.35">
      <c r="A19" s="5" t="s">
        <v>29</v>
      </c>
      <c r="B19" s="6" t="s">
        <v>30</v>
      </c>
      <c r="C19" s="19"/>
      <c r="D19" s="19"/>
      <c r="E19" s="18" t="e">
        <f t="shared" si="0"/>
        <v>#DIV/0!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34.9</v>
      </c>
      <c r="E20" s="18" t="e">
        <f t="shared" si="0"/>
        <v>#DIV/0!</v>
      </c>
    </row>
    <row r="21" spans="1:5" ht="99" customHeight="1" thickBot="1" x14ac:dyDescent="0.35">
      <c r="A21" s="22" t="s">
        <v>129</v>
      </c>
      <c r="B21" s="23" t="s">
        <v>130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/>
      <c r="D22" s="19">
        <v>40.9</v>
      </c>
      <c r="E22" s="18" t="e">
        <f t="shared" si="0"/>
        <v>#DIV/0!</v>
      </c>
    </row>
    <row r="23" spans="1:5" ht="39" customHeight="1" thickBot="1" x14ac:dyDescent="0.35">
      <c r="A23" s="5" t="s">
        <v>35</v>
      </c>
      <c r="B23" s="6" t="s">
        <v>36</v>
      </c>
      <c r="C23" s="19"/>
      <c r="D23" s="19">
        <v>28.1</v>
      </c>
      <c r="E23" s="18" t="e">
        <f t="shared" si="0"/>
        <v>#DIV/0!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-0.3</v>
      </c>
      <c r="E24" s="18" t="e">
        <f t="shared" si="0"/>
        <v>#DIV/0!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138540.09999999998</v>
      </c>
      <c r="D25" s="18">
        <f>SUM(D26:D30)</f>
        <v>1632.7</v>
      </c>
      <c r="E25" s="18">
        <f t="shared" si="0"/>
        <v>1.1785035524010739</v>
      </c>
    </row>
    <row r="26" spans="1:5" ht="27" thickBot="1" x14ac:dyDescent="0.35">
      <c r="A26" s="5" t="s">
        <v>41</v>
      </c>
      <c r="B26" s="6" t="s">
        <v>133</v>
      </c>
      <c r="C26" s="19">
        <v>7572.7</v>
      </c>
      <c r="D26" s="19">
        <v>631.1</v>
      </c>
      <c r="E26" s="18">
        <f t="shared" si="0"/>
        <v>8.3338835554029611</v>
      </c>
    </row>
    <row r="27" spans="1:5" ht="19.8" customHeight="1" thickBot="1" x14ac:dyDescent="0.35">
      <c r="A27" s="5" t="s">
        <v>42</v>
      </c>
      <c r="B27" s="6" t="s">
        <v>134</v>
      </c>
      <c r="C27" s="19">
        <v>93792.4</v>
      </c>
      <c r="D27" s="19"/>
      <c r="E27" s="18">
        <f t="shared" si="0"/>
        <v>0</v>
      </c>
    </row>
    <row r="28" spans="1:5" ht="27" thickBot="1" x14ac:dyDescent="0.35">
      <c r="A28" s="5" t="s">
        <v>43</v>
      </c>
      <c r="B28" s="6" t="s">
        <v>135</v>
      </c>
      <c r="C28" s="19">
        <v>37025</v>
      </c>
      <c r="D28" s="19">
        <v>997.6</v>
      </c>
      <c r="E28" s="18">
        <f t="shared" si="0"/>
        <v>2.6943956785955434</v>
      </c>
    </row>
    <row r="29" spans="1:5" ht="27" thickBot="1" x14ac:dyDescent="0.35">
      <c r="A29" s="5" t="s">
        <v>44</v>
      </c>
      <c r="B29" s="6" t="s">
        <v>137</v>
      </c>
      <c r="C29" s="19">
        <v>150</v>
      </c>
      <c r="D29" s="19">
        <v>4</v>
      </c>
      <c r="E29" s="18">
        <f t="shared" si="0"/>
        <v>2.6666666666666665</v>
      </c>
    </row>
    <row r="30" spans="1:5" ht="66.599999999999994" thickBot="1" x14ac:dyDescent="0.35">
      <c r="A30" s="5" t="s">
        <v>136</v>
      </c>
      <c r="B30" s="6" t="s">
        <v>138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459597.8</v>
      </c>
      <c r="D31" s="18">
        <f>D7+D25</f>
        <v>21426.9</v>
      </c>
      <c r="E31" s="18">
        <f t="shared" si="0"/>
        <v>4.6620980344118275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54033.599999999999</v>
      </c>
      <c r="D33" s="20">
        <f>SUM(D35:D39)</f>
        <v>2698.5000000000005</v>
      </c>
      <c r="E33" s="20">
        <f>D33/C33%</f>
        <v>4.9941147730301152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3789.4</v>
      </c>
      <c r="D35" s="19">
        <v>166.1</v>
      </c>
      <c r="E35" s="20">
        <f t="shared" ref="E35:E70" si="1">D35/C35%</f>
        <v>4.3832796748825675</v>
      </c>
    </row>
    <row r="36" spans="1:5" ht="76.2" customHeight="1" thickBot="1" x14ac:dyDescent="0.35">
      <c r="A36" s="9" t="s">
        <v>53</v>
      </c>
      <c r="B36" s="6" t="s">
        <v>54</v>
      </c>
      <c r="C36" s="19">
        <f>16238.9+2149.7</f>
        <v>18388.599999999999</v>
      </c>
      <c r="D36" s="19">
        <f>1133.5+161.9-0.1</f>
        <v>1295.3000000000002</v>
      </c>
      <c r="E36" s="20">
        <f t="shared" si="1"/>
        <v>7.0440381540737205</v>
      </c>
    </row>
    <row r="37" spans="1:5" ht="34.200000000000003" customHeight="1" thickBot="1" x14ac:dyDescent="0.35">
      <c r="A37" s="9" t="s">
        <v>55</v>
      </c>
      <c r="B37" s="6" t="s">
        <v>56</v>
      </c>
      <c r="C37" s="19"/>
      <c r="D37" s="19"/>
      <c r="E37" s="20" t="e">
        <f t="shared" si="1"/>
        <v>#DIV/0!</v>
      </c>
    </row>
    <row r="38" spans="1:5" ht="24.6" customHeight="1" thickBot="1" x14ac:dyDescent="0.35">
      <c r="A38" s="5" t="s">
        <v>57</v>
      </c>
      <c r="B38" s="6" t="s">
        <v>58</v>
      </c>
      <c r="C38" s="19">
        <v>3000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f>6219+1855+2145+6841.1+823+50+7097.5+2500+525+800</f>
        <v>28855.599999999999</v>
      </c>
      <c r="D39" s="19">
        <f>393+2.5+342.4+423.5+1.4+74.4-0.1</f>
        <v>1237.1000000000004</v>
      </c>
      <c r="E39" s="20">
        <f t="shared" si="1"/>
        <v>4.2872094151568518</v>
      </c>
    </row>
    <row r="40" spans="1:5" ht="43.8" customHeight="1" thickBot="1" x14ac:dyDescent="0.35">
      <c r="A40" s="8" t="s">
        <v>61</v>
      </c>
      <c r="B40" s="7" t="s">
        <v>62</v>
      </c>
      <c r="C40" s="26">
        <f>SUM(C42:C43)</f>
        <v>22515</v>
      </c>
      <c r="D40" s="20">
        <f>SUM(D42:D43)</f>
        <v>1707.2</v>
      </c>
      <c r="E40" s="20">
        <f t="shared" si="1"/>
        <v>7.5825005551854323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139</v>
      </c>
      <c r="C42" s="19">
        <f>9660.5+11971.5+458</f>
        <v>22090</v>
      </c>
      <c r="D42" s="19">
        <f>664.8+1021.5+20.9</f>
        <v>1707.2</v>
      </c>
      <c r="E42" s="20">
        <f t="shared" si="1"/>
        <v>7.7283838841104568</v>
      </c>
    </row>
    <row r="43" spans="1:5" ht="63.6" customHeight="1" thickBot="1" x14ac:dyDescent="0.35">
      <c r="A43" s="5" t="s">
        <v>64</v>
      </c>
      <c r="B43" s="6" t="s">
        <v>65</v>
      </c>
      <c r="C43" s="19">
        <f>25+400</f>
        <v>425</v>
      </c>
      <c r="D43" s="19"/>
      <c r="E43" s="20">
        <f t="shared" si="1"/>
        <v>0</v>
      </c>
    </row>
    <row r="44" spans="1:5" ht="28.2" customHeight="1" thickBot="1" x14ac:dyDescent="0.35">
      <c r="A44" s="8" t="s">
        <v>66</v>
      </c>
      <c r="B44" s="7" t="s">
        <v>67</v>
      </c>
      <c r="C44" s="26">
        <f>SUM(C46:C49)</f>
        <v>91407.599999999991</v>
      </c>
      <c r="D44" s="20">
        <f>SUM(D46:D49)</f>
        <v>3252.4</v>
      </c>
      <c r="E44" s="20">
        <f t="shared" si="1"/>
        <v>3.5581286457581212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935.7</v>
      </c>
      <c r="D46" s="19"/>
      <c r="E46" s="20">
        <f t="shared" si="1"/>
        <v>0</v>
      </c>
    </row>
    <row r="47" spans="1:5" ht="19.8" customHeight="1" thickBot="1" x14ac:dyDescent="0.35">
      <c r="A47" s="5" t="s">
        <v>70</v>
      </c>
      <c r="B47" s="6" t="s">
        <v>71</v>
      </c>
      <c r="C47" s="19">
        <v>5</v>
      </c>
      <c r="D47" s="19"/>
      <c r="E47" s="20">
        <f t="shared" si="1"/>
        <v>0</v>
      </c>
    </row>
    <row r="48" spans="1:5" ht="35.4" customHeight="1" thickBot="1" x14ac:dyDescent="0.35">
      <c r="A48" s="5" t="s">
        <v>72</v>
      </c>
      <c r="B48" s="6" t="s">
        <v>73</v>
      </c>
      <c r="C48" s="19">
        <f>45796.8+1495+10153.7+27448.7+3822.7+1500</f>
        <v>90216.9</v>
      </c>
      <c r="D48" s="19">
        <f>3252.4</f>
        <v>3252.4</v>
      </c>
      <c r="E48" s="20">
        <f t="shared" si="1"/>
        <v>3.6050895120537283</v>
      </c>
    </row>
    <row r="49" spans="1:5" ht="36" customHeight="1" thickBot="1" x14ac:dyDescent="0.35">
      <c r="A49" s="5" t="s">
        <v>74</v>
      </c>
      <c r="B49" s="6" t="s">
        <v>75</v>
      </c>
      <c r="C49" s="19">
        <f>150+100</f>
        <v>250</v>
      </c>
      <c r="D49" s="19"/>
      <c r="E49" s="20">
        <f t="shared" si="1"/>
        <v>0</v>
      </c>
    </row>
    <row r="50" spans="1:5" ht="31.2" customHeight="1" thickBot="1" x14ac:dyDescent="0.35">
      <c r="A50" s="8" t="s">
        <v>76</v>
      </c>
      <c r="B50" s="7" t="s">
        <v>77</v>
      </c>
      <c r="C50" s="26">
        <f>SUM(C52:C55)</f>
        <v>211877.6</v>
      </c>
      <c r="D50" s="20">
        <f>SUM(D52:D55)</f>
        <v>1708.6</v>
      </c>
      <c r="E50" s="20">
        <f t="shared" si="1"/>
        <v>0.80640898329979194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f>3957+1323.2+702.5+62.5+16528.6+1550.1+273.6</f>
        <v>24397.499999999996</v>
      </c>
      <c r="D52" s="19">
        <f>62.5</f>
        <v>62.5</v>
      </c>
      <c r="E52" s="20">
        <f t="shared" si="1"/>
        <v>0.25617378829798138</v>
      </c>
    </row>
    <row r="53" spans="1:5" ht="25.8" customHeight="1" thickBot="1" x14ac:dyDescent="0.35">
      <c r="A53" s="5" t="s">
        <v>80</v>
      </c>
      <c r="B53" s="6" t="s">
        <v>81</v>
      </c>
      <c r="C53" s="19">
        <f>500+800+600+1700+604.8+19480.6</f>
        <v>23685.399999999998</v>
      </c>
      <c r="D53" s="19"/>
      <c r="E53" s="20">
        <f t="shared" si="1"/>
        <v>0</v>
      </c>
    </row>
    <row r="54" spans="1:5" ht="23.4" customHeight="1" thickBot="1" x14ac:dyDescent="0.35">
      <c r="A54" s="5" t="s">
        <v>82</v>
      </c>
      <c r="B54" s="6" t="s">
        <v>83</v>
      </c>
      <c r="C54" s="19">
        <f>829.3+2000+2482.8+18259.9+16740.5+33320+3558.1+7211.7+400+26848+7700+100+2987+23870.1+6457.1+50+800+10180.1+0.1</f>
        <v>163794.70000000001</v>
      </c>
      <c r="D54" s="19">
        <f>1176.5+469.6</f>
        <v>1646.1</v>
      </c>
      <c r="E54" s="20">
        <f t="shared" si="1"/>
        <v>1.0049775725343981</v>
      </c>
    </row>
    <row r="55" spans="1:5" ht="39" customHeight="1" thickBot="1" x14ac:dyDescent="0.35">
      <c r="A55" s="5" t="s">
        <v>84</v>
      </c>
      <c r="B55" s="6" t="s">
        <v>85</v>
      </c>
      <c r="C55" s="19"/>
      <c r="D55" s="19"/>
      <c r="E55" s="20" t="e">
        <f t="shared" si="1"/>
        <v>#DIV/0!</v>
      </c>
    </row>
    <row r="56" spans="1:5" ht="26.4" customHeight="1" thickBot="1" x14ac:dyDescent="0.35">
      <c r="A56" s="8" t="s">
        <v>86</v>
      </c>
      <c r="B56" s="7" t="s">
        <v>87</v>
      </c>
      <c r="C56" s="26">
        <f>SUM(C58:C59)</f>
        <v>57158</v>
      </c>
      <c r="D56" s="20">
        <f>D58+D59</f>
        <v>1584.3000000000002</v>
      </c>
      <c r="E56" s="20">
        <f t="shared" si="1"/>
        <v>2.7717904755239862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f>22750.3+10442.5+3014.7</f>
        <v>36207.5</v>
      </c>
      <c r="D58" s="19">
        <f>657.2+286.6</f>
        <v>943.80000000000007</v>
      </c>
      <c r="E58" s="20">
        <f t="shared" si="1"/>
        <v>2.6066422702478773</v>
      </c>
    </row>
    <row r="59" spans="1:5" ht="31.2" customHeight="1" thickBot="1" x14ac:dyDescent="0.35">
      <c r="A59" s="5" t="s">
        <v>90</v>
      </c>
      <c r="B59" s="6" t="s">
        <v>91</v>
      </c>
      <c r="C59" s="19">
        <f>6757+14193.5</f>
        <v>20950.5</v>
      </c>
      <c r="D59" s="19">
        <f>148.7+491.8</f>
        <v>640.5</v>
      </c>
      <c r="E59" s="20">
        <f t="shared" si="1"/>
        <v>3.0572062719266846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1950.3</v>
      </c>
      <c r="D60" s="20">
        <f>SUM(D62:D63)</f>
        <v>148.6</v>
      </c>
      <c r="E60" s="20">
        <f t="shared" si="1"/>
        <v>7.6193406142644715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1750.3</v>
      </c>
      <c r="D62" s="19">
        <v>148.6</v>
      </c>
      <c r="E62" s="20">
        <f t="shared" si="1"/>
        <v>8.4899731474604359</v>
      </c>
    </row>
    <row r="63" spans="1:5" ht="24" customHeight="1" thickBot="1" x14ac:dyDescent="0.35">
      <c r="A63" s="5" t="s">
        <v>96</v>
      </c>
      <c r="B63" s="6" t="s">
        <v>97</v>
      </c>
      <c r="C63" s="19">
        <v>200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2500</v>
      </c>
      <c r="D64" s="20">
        <f>SUM(D66)</f>
        <v>0</v>
      </c>
      <c r="E64" s="20">
        <f t="shared" si="1"/>
        <v>0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143</v>
      </c>
      <c r="B66" s="6" t="s">
        <v>144</v>
      </c>
      <c r="C66" s="19">
        <v>2500</v>
      </c>
      <c r="D66" s="19"/>
      <c r="E66" s="20">
        <f t="shared" si="1"/>
        <v>0</v>
      </c>
    </row>
    <row r="67" spans="1:5" ht="44.4" customHeight="1" thickBot="1" x14ac:dyDescent="0.35">
      <c r="A67" s="8" t="s">
        <v>100</v>
      </c>
      <c r="B67" s="7" t="s">
        <v>101</v>
      </c>
      <c r="C67" s="20">
        <f>SUM(C69)</f>
        <v>18155.7</v>
      </c>
      <c r="D67" s="20">
        <f>SUM(D69)</f>
        <v>696.6</v>
      </c>
      <c r="E67" s="20">
        <f t="shared" si="1"/>
        <v>3.836811579834432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102</v>
      </c>
      <c r="B69" s="6" t="s">
        <v>103</v>
      </c>
      <c r="C69" s="19">
        <v>18155.7</v>
      </c>
      <c r="D69" s="19">
        <v>696.6</v>
      </c>
      <c r="E69" s="20">
        <f t="shared" si="1"/>
        <v>3.836811579834432</v>
      </c>
    </row>
    <row r="70" spans="1:5" ht="27.6" customHeight="1" thickBot="1" x14ac:dyDescent="0.35">
      <c r="A70" s="4" t="s">
        <v>104</v>
      </c>
      <c r="B70" s="15" t="s">
        <v>105</v>
      </c>
      <c r="C70" s="18">
        <f>C33+C40+C44+C50+C56+C60+C64+C67</f>
        <v>459597.80000000005</v>
      </c>
      <c r="D70" s="18">
        <f>D33+D40+D44+D50+D56+D60+D64+D67</f>
        <v>11796.2</v>
      </c>
      <c r="E70" s="20">
        <f t="shared" si="1"/>
        <v>2.5666354364620547</v>
      </c>
    </row>
    <row r="71" spans="1:5" ht="40.799999999999997" customHeight="1" thickBot="1" x14ac:dyDescent="0.35">
      <c r="A71" s="4" t="s">
        <v>106</v>
      </c>
      <c r="B71" s="13"/>
      <c r="C71" s="17"/>
      <c r="D71" s="17"/>
      <c r="E71" s="17"/>
    </row>
    <row r="72" spans="1:5" ht="40.200000000000003" thickBot="1" x14ac:dyDescent="0.35">
      <c r="A72" s="5" t="s">
        <v>107</v>
      </c>
      <c r="B72" s="10" t="s">
        <v>108</v>
      </c>
      <c r="C72" s="19">
        <f>C73+C79</f>
        <v>0</v>
      </c>
      <c r="D72" s="19">
        <f>D73+D79</f>
        <v>-9630.7000000000007</v>
      </c>
      <c r="E72" s="19"/>
    </row>
    <row r="73" spans="1:5" ht="42.6" customHeight="1" thickBot="1" x14ac:dyDescent="0.35">
      <c r="A73" s="5" t="s">
        <v>109</v>
      </c>
      <c r="B73" s="10" t="s">
        <v>110</v>
      </c>
      <c r="C73" s="19">
        <f>C74+C77</f>
        <v>0</v>
      </c>
      <c r="D73" s="19">
        <f>D74+D77</f>
        <v>0</v>
      </c>
      <c r="E73" s="19"/>
    </row>
    <row r="74" spans="1:5" ht="35.4" customHeight="1" thickBot="1" x14ac:dyDescent="0.35">
      <c r="A74" s="5" t="s">
        <v>111</v>
      </c>
      <c r="B74" s="10" t="s">
        <v>112</v>
      </c>
      <c r="C74" s="19">
        <f>C75+C76</f>
        <v>0</v>
      </c>
      <c r="D74" s="19">
        <f>D75+D76</f>
        <v>0</v>
      </c>
      <c r="E74" s="19"/>
    </row>
    <row r="75" spans="1:5" ht="66" customHeight="1" thickBot="1" x14ac:dyDescent="0.35">
      <c r="A75" s="5" t="s">
        <v>113</v>
      </c>
      <c r="B75" s="10" t="s">
        <v>114</v>
      </c>
      <c r="C75" s="19">
        <v>242075</v>
      </c>
      <c r="D75" s="19"/>
      <c r="E75" s="19"/>
    </row>
    <row r="76" spans="1:5" ht="58.2" customHeight="1" thickBot="1" x14ac:dyDescent="0.35">
      <c r="A76" s="5" t="s">
        <v>115</v>
      </c>
      <c r="B76" s="10" t="s">
        <v>116</v>
      </c>
      <c r="C76" s="19">
        <v>-242075</v>
      </c>
      <c r="D76" s="19"/>
      <c r="E76" s="19"/>
    </row>
    <row r="77" spans="1:5" ht="49.2" customHeight="1" thickBot="1" x14ac:dyDescent="0.35">
      <c r="A77" s="5" t="s">
        <v>117</v>
      </c>
      <c r="B77" s="10" t="s">
        <v>118</v>
      </c>
      <c r="C77" s="19">
        <f>C78</f>
        <v>0</v>
      </c>
      <c r="D77" s="19"/>
      <c r="E77" s="19"/>
    </row>
    <row r="78" spans="1:5" ht="67.8" customHeight="1" thickBot="1" x14ac:dyDescent="0.35">
      <c r="A78" s="5" t="s">
        <v>119</v>
      </c>
      <c r="B78" s="10" t="s">
        <v>120</v>
      </c>
      <c r="C78" s="19"/>
      <c r="D78" s="19"/>
      <c r="E78" s="19"/>
    </row>
    <row r="79" spans="1:5" ht="43.8" customHeight="1" thickBot="1" x14ac:dyDescent="0.35">
      <c r="A79" s="5" t="s">
        <v>121</v>
      </c>
      <c r="B79" s="10" t="s">
        <v>122</v>
      </c>
      <c r="C79" s="19">
        <f>C80+C81</f>
        <v>0</v>
      </c>
      <c r="D79" s="19">
        <f>D80+D81</f>
        <v>-9630.7000000000007</v>
      </c>
      <c r="E79" s="19"/>
    </row>
    <row r="80" spans="1:5" ht="37.799999999999997" customHeight="1" thickBot="1" x14ac:dyDescent="0.35">
      <c r="A80" s="5" t="s">
        <v>123</v>
      </c>
      <c r="B80" s="10" t="s">
        <v>124</v>
      </c>
      <c r="C80" s="19">
        <f>-C31-C75</f>
        <v>-701672.8</v>
      </c>
      <c r="D80" s="19">
        <f>-D31-D75</f>
        <v>-21426.9</v>
      </c>
      <c r="E80" s="19"/>
    </row>
    <row r="81" spans="1:5" ht="34.200000000000003" customHeight="1" thickBot="1" x14ac:dyDescent="0.35">
      <c r="A81" s="5" t="s">
        <v>125</v>
      </c>
      <c r="B81" s="10" t="s">
        <v>126</v>
      </c>
      <c r="C81" s="19">
        <f>C70-C76</f>
        <v>701672.8</v>
      </c>
      <c r="D81" s="19">
        <f>D70-D76</f>
        <v>11796.2</v>
      </c>
      <c r="E81" s="19"/>
    </row>
    <row r="82" spans="1:5" ht="53.4" thickBot="1" x14ac:dyDescent="0.35">
      <c r="A82" s="15" t="s">
        <v>127</v>
      </c>
      <c r="B82" s="16" t="s">
        <v>128</v>
      </c>
      <c r="C82" s="21">
        <f>C72</f>
        <v>0</v>
      </c>
      <c r="D82" s="21">
        <f>D72</f>
        <v>-9630.7000000000007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2022-06-03T08:04:22Z</dcterms:modified>
</cp:coreProperties>
</file>